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555"/>
  </bookViews>
  <sheets>
    <sheet name="出口" sheetId="1" r:id="rId1"/>
    <sheet name="Sheet1" sheetId="3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<sst xmlns="http://schemas.openxmlformats.org/spreadsheetml/2006/main" count="103" uniqueCount="65">
  <si>
    <t>出口段河道</t>
  </si>
  <si>
    <t>序号</t>
  </si>
  <si>
    <t>分项</t>
  </si>
  <si>
    <t>参数</t>
  </si>
  <si>
    <t>工程量</t>
  </si>
  <si>
    <t>单位</t>
  </si>
  <si>
    <t>单价</t>
  </si>
  <si>
    <t>总价</t>
  </si>
  <si>
    <t>合计</t>
  </si>
  <si>
    <t>U型槽段</t>
  </si>
  <si>
    <t>砼垫层</t>
  </si>
  <si>
    <t>C15,100厚</t>
  </si>
  <si>
    <t>m³</t>
  </si>
  <si>
    <t>砼底板</t>
  </si>
  <si>
    <t>C25,500厚</t>
  </si>
  <si>
    <t>砼侧墙</t>
  </si>
  <si>
    <t>预制桩</t>
  </si>
  <si>
    <t>6m，25*25，126根</t>
  </si>
  <si>
    <t>钢筋制作与安装</t>
  </si>
  <si>
    <t>根据钢筋米重表计算，每延米钢筋重量为591.44kg。经校核其中φ12通长应为,252根，其每延米重量应为223.90kg。经校核U型槽钢筋制作与安装每延米重量为616.43kg</t>
  </si>
  <si>
    <t>t</t>
  </si>
  <si>
    <t>排水管</t>
  </si>
  <si>
    <t>φ75，每2米布置6个点位，每延米长度为2.25m</t>
  </si>
  <si>
    <t>土方开挖</t>
  </si>
  <si>
    <t>断面尺寸（28.46+61.07）/2</t>
  </si>
  <si>
    <t>矿渣回填</t>
  </si>
  <si>
    <t>箱涵段</t>
  </si>
  <si>
    <t>箱涵</t>
  </si>
  <si>
    <t>断面尺寸53.52㎡，左岸长76.169m，右岸长60.737m</t>
  </si>
  <si>
    <t>素砼垫层</t>
  </si>
  <si>
    <t>C15，100厚，断面尺寸0.92㎡</t>
  </si>
  <si>
    <t>碎石垫层</t>
  </si>
  <si>
    <t>箱涵底部150厚，断面尺寸1.4㎡</t>
  </si>
  <si>
    <t>6m，25*25，273根</t>
  </si>
  <si>
    <t>回填侧路面底部150厚，断面尺寸1.67㎡</t>
  </si>
  <si>
    <t>标准段，均长63.45，每延米908.47kg</t>
  </si>
  <si>
    <t>渐变段，长5m</t>
  </si>
  <si>
    <t>标准段断面尺寸21.49，渐变段尺寸10.77，左岸长76.169m，右岸长60.737m，渐变段长5m</t>
  </si>
  <si>
    <t>土方回填</t>
  </si>
  <si>
    <t>标准段断面尺寸7.54，渐变段尺寸3.22，左岸长76.169m，右岸长60.737m，渐变段长5m</t>
  </si>
  <si>
    <t>密排桩护岸段</t>
  </si>
  <si>
    <t>10m，30*30，608根</t>
  </si>
  <si>
    <t>砼梁</t>
  </si>
  <si>
    <t>350*550，左岸188.68,m，右岸202.95m，</t>
  </si>
  <si>
    <t>砼挡板</t>
  </si>
  <si>
    <t>2400*150左岸188.68,m，右岸202.95m，</t>
  </si>
  <si>
    <t>砼底梁</t>
  </si>
  <si>
    <t>300*500</t>
  </si>
  <si>
    <t>断面尺寸4.98㎡，河道里程220.96m</t>
  </si>
  <si>
    <t>断面尺寸3.32㎡，河道里程220.96m</t>
  </si>
  <si>
    <t>砼顶撑梁</t>
  </si>
  <si>
    <t>500*300间隔4m,，共计53道</t>
  </si>
  <si>
    <t>临时支撑</t>
  </si>
  <si>
    <t>12×D580钢管@8m</t>
  </si>
  <si>
    <t>项</t>
  </si>
  <si>
    <t>砼梁，每延米钢筋重量为29.11kg</t>
  </si>
  <si>
    <t>砼挡板，每延米钢筋重量为67.28kg</t>
  </si>
  <si>
    <t>砼底梁，每延米钢筋重量为28.82kg</t>
  </si>
  <si>
    <t>砼顶撑梁，单根钢筋重量为95.41kg</t>
  </si>
  <si>
    <t>伸缩缝</t>
  </si>
  <si>
    <t>2400*150，12m一道，20mm厚</t>
  </si>
  <si>
    <t>㎡</t>
  </si>
  <si>
    <t>河道里程220.96，断面面积14.87</t>
  </si>
  <si>
    <t>河道里程220.96，断面面积0.66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</si>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</sst>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等线"/>
      <charset val="134"/>
      <scheme val="minor"/>
    </font>
    <font>
      <sz val="11"/>
      <name val="等线"/>
      <charset val="134"/>
      <scheme val="minor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3">
    <xf numFmtId="0" fontId="0" fillId="0" borderId="0" xfId="0"/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2" fontId="4" fillId="0" borderId="4" xfId="0" applyNumberFormat="1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2" fontId="4" fillId="0" borderId="6" xfId="0" applyNumberFormat="1" applyFont="1" applyFill="1" applyBorder="1" applyAlignment="1">
      <alignment horizontal="center" vertical="center" shrinkToFit="1"/>
    </xf>
    <xf numFmtId="177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2" fontId="4" fillId="0" borderId="1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500*300@4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J7" sqref="J7"/>
    </sheetView>
  </sheetViews>
  <sheetFormatPr defaultColWidth="21.2166666666667" defaultRowHeight="14.25" outlineLevelCol="7"/>
  <cols>
    <col min="1" max="1" width="15" style="1" customWidth="1"/>
    <col min="2" max="2" width="24.6666666666667" style="1" customWidth="1"/>
    <col min="3" max="3" width="20.1083333333333" style="1" customWidth="1"/>
    <col min="4" max="4" width="11.5583333333333" style="1" customWidth="1"/>
    <col min="5" max="5" width="5.10833333333333" style="1" customWidth="1"/>
    <col min="6" max="6" width="10.3333333333333" style="1" customWidth="1"/>
    <col min="7" max="7" width="13.3333333333333" style="2" customWidth="1"/>
    <col min="8" max="8" width="12.4416666666667" style="1" customWidth="1"/>
    <col min="9" max="16384" width="21.2166666666667" style="1"/>
  </cols>
  <sheetData>
    <row r="1" ht="27" customHeight="1" spans="1:7">
      <c r="A1" s="3" t="s">
        <v>0</v>
      </c>
      <c r="G1" s="1"/>
    </row>
    <row r="2" ht="18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</row>
    <row r="3" ht="18" customHeight="1" spans="1:8">
      <c r="A3" s="6" t="s">
        <v>9</v>
      </c>
      <c r="B3" s="7" t="s">
        <v>10</v>
      </c>
      <c r="C3" s="8" t="s">
        <v>11</v>
      </c>
      <c r="D3" s="9">
        <f>((35.458+27.392)/2)*((7.32+18.764)/2)*0.1</f>
        <v>40.984485</v>
      </c>
      <c r="E3" s="7" t="s">
        <v>12</v>
      </c>
      <c r="F3" s="10"/>
      <c r="G3" s="9"/>
      <c r="H3" s="11"/>
    </row>
    <row r="4" ht="18" customHeight="1" spans="1:8">
      <c r="A4" s="12"/>
      <c r="B4" s="7" t="s">
        <v>13</v>
      </c>
      <c r="C4" s="8" t="s">
        <v>14</v>
      </c>
      <c r="D4" s="9">
        <f>((35.458+27.392)/2)*((3.64+9.36)/2)</f>
        <v>204.2625</v>
      </c>
      <c r="E4" s="7" t="s">
        <v>12</v>
      </c>
      <c r="F4" s="13"/>
      <c r="G4" s="9"/>
      <c r="H4" s="12"/>
    </row>
    <row r="5" ht="18" customHeight="1" spans="1:8">
      <c r="A5" s="12"/>
      <c r="B5" s="7" t="s">
        <v>15</v>
      </c>
      <c r="C5" s="8"/>
      <c r="D5" s="9">
        <f>((35.458+27.392)/2)*3.09*2</f>
        <v>194.2065</v>
      </c>
      <c r="E5" s="7" t="s">
        <v>12</v>
      </c>
      <c r="F5" s="13"/>
      <c r="G5" s="9"/>
      <c r="H5" s="12"/>
    </row>
    <row r="6" ht="18" customHeight="1" spans="1:8">
      <c r="A6" s="12"/>
      <c r="B6" s="7" t="s">
        <v>16</v>
      </c>
      <c r="C6" s="8" t="s">
        <v>17</v>
      </c>
      <c r="D6" s="14">
        <f>126*6*0.25*0.25</f>
        <v>47.25</v>
      </c>
      <c r="E6" s="7" t="s">
        <v>12</v>
      </c>
      <c r="F6" s="13"/>
      <c r="G6" s="9"/>
      <c r="H6" s="12"/>
    </row>
    <row r="7" ht="106.2" customHeight="1" spans="1:8">
      <c r="A7" s="12"/>
      <c r="B7" s="7" t="s">
        <v>18</v>
      </c>
      <c r="C7" s="15" t="s">
        <v>19</v>
      </c>
      <c r="D7" s="9">
        <f>(35.458+27.392)/2*616.43/1000</f>
        <v>19.37131275</v>
      </c>
      <c r="E7" s="7" t="s">
        <v>20</v>
      </c>
      <c r="F7" s="13"/>
      <c r="G7" s="9"/>
      <c r="H7" s="12"/>
    </row>
    <row r="8" ht="40.8" customHeight="1" spans="1:8">
      <c r="A8" s="12"/>
      <c r="B8" s="7" t="s">
        <v>21</v>
      </c>
      <c r="C8" s="15" t="s">
        <v>22</v>
      </c>
      <c r="D8" s="9">
        <f>(35.458+27.392)/2*2.25</f>
        <v>70.70625</v>
      </c>
      <c r="E8" s="7" t="s">
        <v>12</v>
      </c>
      <c r="F8" s="13"/>
      <c r="G8" s="9"/>
      <c r="H8" s="12"/>
    </row>
    <row r="9" ht="21" customHeight="1" spans="1:8">
      <c r="A9" s="12"/>
      <c r="B9" s="7" t="s">
        <v>23</v>
      </c>
      <c r="C9" s="8" t="s">
        <v>24</v>
      </c>
      <c r="D9" s="9">
        <f>((35.458+27.392)/2)*((28.46+61.07)/2)</f>
        <v>1406.740125</v>
      </c>
      <c r="E9" s="7" t="s">
        <v>12</v>
      </c>
      <c r="F9" s="13"/>
      <c r="G9" s="9"/>
      <c r="H9" s="12"/>
    </row>
    <row r="10" ht="19" customHeight="1" spans="1:8">
      <c r="A10" s="16"/>
      <c r="B10" s="7" t="s">
        <v>25</v>
      </c>
      <c r="C10" s="8">
        <v>4.06</v>
      </c>
      <c r="D10" s="9">
        <f>((35.458+27.392)/2)*4.06</f>
        <v>127.5855</v>
      </c>
      <c r="E10" s="7" t="s">
        <v>12</v>
      </c>
      <c r="F10" s="13"/>
      <c r="G10" s="9"/>
      <c r="H10" s="16"/>
    </row>
    <row r="11" ht="39.6" customHeight="1" spans="1:8">
      <c r="A11" s="6" t="s">
        <v>26</v>
      </c>
      <c r="B11" s="7" t="s">
        <v>27</v>
      </c>
      <c r="C11" s="15" t="s">
        <v>28</v>
      </c>
      <c r="D11" s="9">
        <f>(76.169+60.737)/2*53.52</f>
        <v>3663.60456</v>
      </c>
      <c r="E11" s="7" t="s">
        <v>12</v>
      </c>
      <c r="F11" s="13"/>
      <c r="G11" s="9"/>
      <c r="H11" s="11"/>
    </row>
    <row r="12" ht="31.2" customHeight="1" spans="1:8">
      <c r="A12" s="12"/>
      <c r="B12" s="7" t="s">
        <v>29</v>
      </c>
      <c r="C12" s="15" t="s">
        <v>30</v>
      </c>
      <c r="D12" s="9">
        <f>(76.169+60.737)/2*0.92</f>
        <v>62.97676</v>
      </c>
      <c r="E12" s="7" t="s">
        <v>12</v>
      </c>
      <c r="F12" s="13"/>
      <c r="G12" s="9"/>
      <c r="H12" s="12"/>
    </row>
    <row r="13" ht="42" customHeight="1" spans="1:8">
      <c r="A13" s="12"/>
      <c r="B13" s="7" t="s">
        <v>31</v>
      </c>
      <c r="C13" s="15" t="s">
        <v>32</v>
      </c>
      <c r="D13" s="9">
        <f>(76.169+60.737)/2*1.4</f>
        <v>95.8342</v>
      </c>
      <c r="E13" s="7" t="s">
        <v>12</v>
      </c>
      <c r="F13" s="13"/>
      <c r="G13" s="9"/>
      <c r="H13" s="12"/>
    </row>
    <row r="14" ht="22.8" customHeight="1" spans="1:8">
      <c r="A14" s="12"/>
      <c r="B14" s="7" t="s">
        <v>16</v>
      </c>
      <c r="C14" s="8" t="s">
        <v>33</v>
      </c>
      <c r="D14" s="14">
        <f>6*0.25*0.25*273</f>
        <v>102.375</v>
      </c>
      <c r="E14" s="7" t="s">
        <v>12</v>
      </c>
      <c r="F14" s="13"/>
      <c r="G14" s="9"/>
      <c r="H14" s="12"/>
    </row>
    <row r="15" ht="40.2" customHeight="1" spans="1:8">
      <c r="A15" s="12"/>
      <c r="B15" s="7" t="s">
        <v>31</v>
      </c>
      <c r="C15" s="15" t="s">
        <v>34</v>
      </c>
      <c r="D15" s="9">
        <f>(76.169+60.737)/2*1.67</f>
        <v>114.31651</v>
      </c>
      <c r="E15" s="7" t="s">
        <v>12</v>
      </c>
      <c r="F15" s="13"/>
      <c r="G15" s="9"/>
      <c r="H15" s="12"/>
    </row>
    <row r="16" ht="34.8" customHeight="1" spans="1:8">
      <c r="A16" s="12"/>
      <c r="B16" s="7" t="s">
        <v>18</v>
      </c>
      <c r="C16" s="15" t="s">
        <v>35</v>
      </c>
      <c r="D16" s="9">
        <f>63.45*908.47/1000</f>
        <v>57.6424215</v>
      </c>
      <c r="E16" s="7" t="s">
        <v>20</v>
      </c>
      <c r="F16" s="13"/>
      <c r="G16" s="9"/>
      <c r="H16" s="12"/>
    </row>
    <row r="17" ht="27" customHeight="1" spans="1:8">
      <c r="A17" s="12"/>
      <c r="B17" s="17"/>
      <c r="C17" s="15" t="s">
        <v>36</v>
      </c>
      <c r="D17" s="9">
        <f>3799.55/1000</f>
        <v>3.79955</v>
      </c>
      <c r="E17" s="7" t="s">
        <v>20</v>
      </c>
      <c r="F17" s="13"/>
      <c r="G17" s="9"/>
      <c r="H17" s="12"/>
    </row>
    <row r="18" ht="72" customHeight="1" spans="1:8">
      <c r="A18" s="12"/>
      <c r="B18" s="7" t="s">
        <v>23</v>
      </c>
      <c r="C18" s="15" t="s">
        <v>37</v>
      </c>
      <c r="D18" s="9">
        <v>4880</v>
      </c>
      <c r="E18" s="7" t="s">
        <v>12</v>
      </c>
      <c r="F18" s="13"/>
      <c r="G18" s="9"/>
      <c r="H18" s="12"/>
    </row>
    <row r="19" ht="66" customHeight="1" spans="1:8">
      <c r="A19" s="16"/>
      <c r="B19" s="7" t="s">
        <v>38</v>
      </c>
      <c r="C19" s="15" t="s">
        <v>39</v>
      </c>
      <c r="D19" s="9">
        <f>7.54*(76.169+60.737)/2+3.22*5</f>
        <v>532.23562</v>
      </c>
      <c r="E19" s="7" t="s">
        <v>12</v>
      </c>
      <c r="F19" s="13"/>
      <c r="G19" s="9"/>
      <c r="H19" s="16"/>
    </row>
    <row r="20" ht="27" customHeight="1" spans="1:8">
      <c r="A20" s="6" t="s">
        <v>40</v>
      </c>
      <c r="B20" s="7" t="s">
        <v>16</v>
      </c>
      <c r="C20" s="8" t="s">
        <v>41</v>
      </c>
      <c r="D20" s="9">
        <f>10*0.3*0.3*608</f>
        <v>547.2</v>
      </c>
      <c r="E20" s="7" t="s">
        <v>12</v>
      </c>
      <c r="F20" s="13"/>
      <c r="G20" s="9"/>
      <c r="H20" s="11"/>
    </row>
    <row r="21" ht="42.6" customHeight="1" spans="1:8">
      <c r="A21" s="12"/>
      <c r="B21" s="7" t="s">
        <v>42</v>
      </c>
      <c r="C21" s="15" t="s">
        <v>43</v>
      </c>
      <c r="D21" s="9">
        <f>0.35*0.55*(188.68+202.95)</f>
        <v>75.388775</v>
      </c>
      <c r="E21" s="7" t="s">
        <v>12</v>
      </c>
      <c r="F21" s="18"/>
      <c r="G21" s="9"/>
      <c r="H21" s="12"/>
    </row>
    <row r="22" ht="39" customHeight="1" spans="1:8">
      <c r="A22" s="12"/>
      <c r="B22" s="7" t="s">
        <v>44</v>
      </c>
      <c r="C22" s="15" t="s">
        <v>45</v>
      </c>
      <c r="D22" s="9">
        <f>2.4*0.15*(188.68+202.95)</f>
        <v>140.9868</v>
      </c>
      <c r="E22" s="7" t="s">
        <v>12</v>
      </c>
      <c r="F22" s="13"/>
      <c r="G22" s="9"/>
      <c r="H22" s="12"/>
    </row>
    <row r="23" ht="26" customHeight="1" spans="1:8">
      <c r="A23" s="12"/>
      <c r="B23" s="7" t="s">
        <v>46</v>
      </c>
      <c r="C23" s="15" t="s">
        <v>47</v>
      </c>
      <c r="D23" s="9">
        <f>0.3*0.5*(188.68+202.95)</f>
        <v>58.7445</v>
      </c>
      <c r="E23" s="7" t="s">
        <v>12</v>
      </c>
      <c r="F23" s="18"/>
      <c r="G23" s="9"/>
      <c r="H23" s="12"/>
    </row>
    <row r="24" ht="39" customHeight="1" spans="1:8">
      <c r="A24" s="12"/>
      <c r="B24" s="7" t="s">
        <v>31</v>
      </c>
      <c r="C24" s="15" t="s">
        <v>48</v>
      </c>
      <c r="D24" s="9">
        <f>220.96*4.98</f>
        <v>1100.3808</v>
      </c>
      <c r="E24" s="7" t="s">
        <v>12</v>
      </c>
      <c r="F24" s="13"/>
      <c r="G24" s="9"/>
      <c r="H24" s="12"/>
    </row>
    <row r="25" ht="42.6" customHeight="1" spans="1:8">
      <c r="A25" s="12"/>
      <c r="B25" s="7" t="s">
        <v>29</v>
      </c>
      <c r="C25" s="15" t="s">
        <v>49</v>
      </c>
      <c r="D25" s="9">
        <f>220.96*3.32</f>
        <v>733.5872</v>
      </c>
      <c r="E25" s="7" t="s">
        <v>12</v>
      </c>
      <c r="F25" s="13"/>
      <c r="G25" s="9"/>
      <c r="H25" s="12"/>
    </row>
    <row r="26" ht="25.5" spans="1:8">
      <c r="A26" s="12"/>
      <c r="B26" s="7" t="s">
        <v>50</v>
      </c>
      <c r="C26" s="15" t="s">
        <v>51</v>
      </c>
      <c r="D26" s="9">
        <f>0.5*0.3*53</f>
        <v>7.95</v>
      </c>
      <c r="E26" s="7" t="s">
        <v>12</v>
      </c>
      <c r="F26" s="18"/>
      <c r="G26" s="9"/>
      <c r="H26" s="12"/>
    </row>
    <row r="27" ht="26" customHeight="1" spans="1:8">
      <c r="A27" s="12"/>
      <c r="B27" s="7" t="s">
        <v>52</v>
      </c>
      <c r="C27" s="15" t="s">
        <v>53</v>
      </c>
      <c r="D27" s="19">
        <v>1</v>
      </c>
      <c r="E27" s="7" t="s">
        <v>54</v>
      </c>
      <c r="F27" s="20"/>
      <c r="G27" s="14"/>
      <c r="H27" s="12"/>
    </row>
    <row r="28" ht="33.6" customHeight="1" spans="1:8">
      <c r="A28" s="12"/>
      <c r="B28" s="7" t="s">
        <v>18</v>
      </c>
      <c r="C28" s="15" t="s">
        <v>55</v>
      </c>
      <c r="D28" s="9">
        <f>(188.68+202.95)*29.11/1000</f>
        <v>11.4003493</v>
      </c>
      <c r="E28" s="7" t="s">
        <v>20</v>
      </c>
      <c r="F28" s="13"/>
      <c r="G28" s="9"/>
      <c r="H28" s="12"/>
    </row>
    <row r="29" ht="33.6" customHeight="1" spans="1:8">
      <c r="A29" s="12"/>
      <c r="B29" s="17"/>
      <c r="C29" s="15" t="s">
        <v>56</v>
      </c>
      <c r="D29" s="9">
        <f>(188.68+202.95)*67.28/1000</f>
        <v>26.3488664</v>
      </c>
      <c r="E29" s="7" t="s">
        <v>20</v>
      </c>
      <c r="F29" s="13"/>
      <c r="G29" s="9"/>
      <c r="H29" s="12"/>
    </row>
    <row r="30" ht="33.6" customHeight="1" spans="1:8">
      <c r="A30" s="12"/>
      <c r="B30" s="17"/>
      <c r="C30" s="15" t="s">
        <v>57</v>
      </c>
      <c r="D30" s="9">
        <f>(188.68+202.95)*28.82/1000</f>
        <v>11.2867766</v>
      </c>
      <c r="E30" s="7" t="s">
        <v>20</v>
      </c>
      <c r="F30" s="13"/>
      <c r="G30" s="9"/>
      <c r="H30" s="12"/>
    </row>
    <row r="31" ht="33.6" customHeight="1" spans="1:8">
      <c r="A31" s="12"/>
      <c r="B31" s="17"/>
      <c r="C31" s="15" t="s">
        <v>58</v>
      </c>
      <c r="D31" s="9">
        <f>53*95.41/1000</f>
        <v>5.05673</v>
      </c>
      <c r="E31" s="7" t="s">
        <v>20</v>
      </c>
      <c r="F31" s="13"/>
      <c r="G31" s="9"/>
      <c r="H31" s="12"/>
    </row>
    <row r="32" ht="33.6" customHeight="1" spans="1:8">
      <c r="A32" s="12"/>
      <c r="B32" s="7" t="s">
        <v>59</v>
      </c>
      <c r="C32" s="15" t="s">
        <v>60</v>
      </c>
      <c r="D32" s="9">
        <f>(188.68/12+202.95/12)*2.4*0.15</f>
        <v>11.7489</v>
      </c>
      <c r="E32" s="7" t="s">
        <v>61</v>
      </c>
      <c r="F32" s="18"/>
      <c r="G32" s="9"/>
      <c r="H32" s="12"/>
    </row>
    <row r="33" ht="33.6" customHeight="1" spans="1:8">
      <c r="A33" s="12"/>
      <c r="B33" s="7" t="s">
        <v>23</v>
      </c>
      <c r="C33" s="21" t="s">
        <v>62</v>
      </c>
      <c r="D33" s="11">
        <f>220.96*14.87</f>
        <v>3285.6752</v>
      </c>
      <c r="E33" s="6" t="s">
        <v>61</v>
      </c>
      <c r="F33" s="13"/>
      <c r="G33" s="9"/>
      <c r="H33" s="12"/>
    </row>
    <row r="34" ht="33.6" customHeight="1" spans="1:8">
      <c r="A34" s="16"/>
      <c r="B34" s="7" t="s">
        <v>38</v>
      </c>
      <c r="C34" s="15" t="s">
        <v>63</v>
      </c>
      <c r="D34" s="9">
        <f>220.96*0.66</f>
        <v>145.8336</v>
      </c>
      <c r="E34" s="7" t="s">
        <v>61</v>
      </c>
      <c r="F34" s="22"/>
      <c r="G34" s="9"/>
      <c r="H34" s="16"/>
    </row>
    <row r="35" ht="23" customHeight="1" spans="1:8">
      <c r="A35" s="1" t="s">
        <v>64</v>
      </c>
      <c r="H35" s="2">
        <f>SUM(H3:H34)</f>
        <v>0</v>
      </c>
    </row>
  </sheetData>
  <mergeCells count="9">
    <mergeCell ref="A1:H1"/>
    <mergeCell ref="A3:A10"/>
    <mergeCell ref="A11:A19"/>
    <mergeCell ref="A20:A34"/>
    <mergeCell ref="B16:B17"/>
    <mergeCell ref="B28:B31"/>
    <mergeCell ref="H3:H10"/>
    <mergeCell ref="H11:H19"/>
    <mergeCell ref="H20:H34"/>
  </mergeCells>
  <hyperlinks>
    <hyperlink ref="C26" r:id="rId1" display="500*300间隔4m,，共计53道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40" sqref="G40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出口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BY</cp:lastModifiedBy>
  <dcterms:created xsi:type="dcterms:W3CDTF">2015-06-05T18:19:00Z</dcterms:created>
  <dcterms:modified xsi:type="dcterms:W3CDTF">2025-07-11T06:36:55Z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87C154FD024B43FD84F074E0093FA057_13</vt:lpwstr>
  </property>
  <property fmtid="{D5CDD505-2E9C-101B-9397-08002B2CF9AE}" pid="3" name="KSOProductBuildVer">
    <vt:lpwstr>2052-12.1.0.21915</vt:lpwstr>
  </property>
</Properties>
</file>